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Kontor\Virksomhet\01_Styret\Representantskapet\2026\Vedlegg\"/>
    </mc:Choice>
  </mc:AlternateContent>
  <xr:revisionPtr revIDLastSave="0" documentId="8_{03FC531A-4FB3-4F98-88E4-9328D0C0DFF3}" xr6:coauthVersionLast="47" xr6:coauthVersionMax="47" xr10:uidLastSave="{00000000-0000-0000-0000-000000000000}"/>
  <bookViews>
    <workbookView xWindow="3380" yWindow="3380" windowWidth="38400" windowHeight="15370" xr2:uid="{8E3DB58B-3B2F-439B-951E-05A19F9DD8CA}"/>
  </bookViews>
  <sheets>
    <sheet name="Driftsbudsjett" sheetId="2" r:id="rId1"/>
    <sheet name="Investeringsbudsjet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D14" i="1"/>
  <c r="D7" i="1"/>
  <c r="C19" i="2"/>
  <c r="C12" i="2"/>
  <c r="C21" i="2" s="1"/>
  <c r="C27" i="2" s="1"/>
  <c r="C34" i="2" s="1"/>
  <c r="E19" i="2" l="1"/>
  <c r="E12" i="2"/>
  <c r="F30" i="1"/>
  <c r="E30" i="1"/>
  <c r="D30" i="1"/>
  <c r="C30" i="1"/>
  <c r="G29" i="1"/>
  <c r="G27" i="1"/>
  <c r="G22" i="1"/>
  <c r="G30" i="1" s="1"/>
  <c r="E16" i="1"/>
  <c r="E18" i="1" s="1"/>
  <c r="D16" i="1"/>
  <c r="C16" i="1"/>
  <c r="F14" i="1"/>
  <c r="G14" i="1" s="1"/>
  <c r="E10" i="1"/>
  <c r="D10" i="1"/>
  <c r="G8" i="1"/>
  <c r="F7" i="1"/>
  <c r="C7" i="1"/>
  <c r="C10" i="1" s="1"/>
  <c r="C18" i="1" s="1"/>
  <c r="D34" i="2"/>
  <c r="F33" i="2"/>
  <c r="E32" i="2"/>
  <c r="F32" i="2" s="1"/>
  <c r="E31" i="2"/>
  <c r="F31" i="2" s="1"/>
  <c r="F30" i="2"/>
  <c r="F26" i="2"/>
  <c r="B26" i="2"/>
  <c r="F24" i="2"/>
  <c r="D19" i="2"/>
  <c r="B19" i="2"/>
  <c r="F18" i="2"/>
  <c r="F17" i="2"/>
  <c r="F16" i="2"/>
  <c r="F15" i="2"/>
  <c r="D12" i="2"/>
  <c r="F11" i="2"/>
  <c r="F10" i="2"/>
  <c r="F9" i="2"/>
  <c r="B9" i="2"/>
  <c r="F8" i="2"/>
  <c r="B8" i="2"/>
  <c r="D18" i="1" l="1"/>
  <c r="E21" i="2"/>
  <c r="E27" i="2" s="1"/>
  <c r="D21" i="2"/>
  <c r="D27" i="2" s="1"/>
  <c r="F12" i="2"/>
  <c r="B12" i="2"/>
  <c r="B21" i="2" s="1"/>
  <c r="B27" i="2" s="1"/>
  <c r="B34" i="2" s="1"/>
  <c r="E34" i="2"/>
  <c r="F19" i="2"/>
  <c r="F34" i="2"/>
  <c r="G7" i="1"/>
  <c r="F9" i="1"/>
  <c r="F21" i="2" l="1"/>
  <c r="F27" i="2" s="1"/>
  <c r="F13" i="1"/>
  <c r="G9" i="1"/>
  <c r="G10" i="1"/>
  <c r="F10" i="1"/>
  <c r="G13" i="1" l="1"/>
  <c r="G16" i="1" s="1"/>
  <c r="G18" i="1" s="1"/>
  <c r="F16" i="1"/>
  <c r="F18" i="1" s="1"/>
</calcChain>
</file>

<file path=xl/sharedStrings.xml><?xml version="1.0" encoding="utf-8"?>
<sst xmlns="http://schemas.openxmlformats.org/spreadsheetml/2006/main" count="60" uniqueCount="52">
  <si>
    <t>ARKIV ØST IKS</t>
  </si>
  <si>
    <t>Investeringsbudsjett</t>
  </si>
  <si>
    <t>Budsjett 2026</t>
  </si>
  <si>
    <t>Endring</t>
  </si>
  <si>
    <t>Revidert 2026</t>
  </si>
  <si>
    <t>Investeringer</t>
  </si>
  <si>
    <t>Investeringer i varige driftsmidler</t>
  </si>
  <si>
    <t>Egenkapitalinnskudd KLP</t>
  </si>
  <si>
    <t>Andre investeringsutgifter, mva. komp.</t>
  </si>
  <si>
    <t>Sum investeringsutgifter</t>
  </si>
  <si>
    <t>Finansiering</t>
  </si>
  <si>
    <t>Refusjon stat, mva.komp.</t>
  </si>
  <si>
    <t>Bidrag fra årets driftsregnskap</t>
  </si>
  <si>
    <t>Netto avsetninger</t>
  </si>
  <si>
    <t>Sum finansiering</t>
  </si>
  <si>
    <t>Investeringstiltak:</t>
  </si>
  <si>
    <t>Bokvugge og skanner til muggangrepet materiale</t>
  </si>
  <si>
    <t>IT-infrastruktur</t>
  </si>
  <si>
    <t>Batterberedskap</t>
  </si>
  <si>
    <t xml:space="preserve">Avtrekk og flere punktavsug </t>
  </si>
  <si>
    <t>Nytt sak/arkivsystem</t>
  </si>
  <si>
    <t>Tilrettelegging av lokalene</t>
  </si>
  <si>
    <t>Sum tiltak</t>
  </si>
  <si>
    <t>Driftsbudsjett</t>
  </si>
  <si>
    <t>Revidert budsjett 2026</t>
  </si>
  <si>
    <t>Driftsinntekter</t>
  </si>
  <si>
    <t>Salg av tjenester til deltakerkommuner</t>
  </si>
  <si>
    <t>Refusjon fra staten</t>
  </si>
  <si>
    <t>Refusjon NAV, sykepenger, fødselspenger</t>
  </si>
  <si>
    <t>Refusjon andre, inkl. mva-kompensasjon</t>
  </si>
  <si>
    <t>Overføringer fra kommuner</t>
  </si>
  <si>
    <t>Andre driftsinntekter</t>
  </si>
  <si>
    <t>Sum driftsinntekter</t>
  </si>
  <si>
    <t>Driftsutgifter</t>
  </si>
  <si>
    <t>Lønn inkl. sosiale utgifter</t>
  </si>
  <si>
    <t>Kjøp av varer- og tjenester</t>
  </si>
  <si>
    <t>Avskrivninger</t>
  </si>
  <si>
    <t>Andre driftsutgifter inkl. mva.kompensasjon</t>
  </si>
  <si>
    <t>Sum driftsutgifter</t>
  </si>
  <si>
    <t>Finansposter</t>
  </si>
  <si>
    <t>Renteinntekter</t>
  </si>
  <si>
    <t>Renteutgifter</t>
  </si>
  <si>
    <t>Motpost avskrivninger</t>
  </si>
  <si>
    <t>Interne finanstransaksjoner</t>
  </si>
  <si>
    <t>Avsetninger</t>
  </si>
  <si>
    <t>Bruk av tidligere års avsetninger</t>
  </si>
  <si>
    <t>Overføring til investeringsbudsjett</t>
  </si>
  <si>
    <t>Regnskap 2025</t>
  </si>
  <si>
    <t>Revidert budsjett 2025</t>
  </si>
  <si>
    <t>Fremførbart til inndekning i senere år (merforbruk)</t>
  </si>
  <si>
    <t>Netto driftsresultat</t>
  </si>
  <si>
    <t>Brutto driftsresultat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</si>
</sst>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center" wrapText="1"/>
    </xf>
    <xf numFmtId="0" fontId="6" fillId="0" borderId="0" xfId="0" applyFont="1"/>
    <xf numFmtId="0" fontId="5" fillId="2" borderId="0" xfId="0" applyFont="1" applyFill="1"/>
    <xf numFmtId="164" fontId="5" fillId="0" borderId="0" xfId="1" applyNumberFormat="1" applyFont="1"/>
    <xf numFmtId="164" fontId="5" fillId="2" borderId="0" xfId="1" applyNumberFormat="1" applyFont="1" applyFill="1"/>
    <xf numFmtId="164" fontId="4" fillId="2" borderId="1" xfId="1" applyNumberFormat="1" applyFont="1" applyFill="1" applyBorder="1"/>
    <xf numFmtId="0" fontId="7" fillId="0" borderId="0" xfId="0" applyFont="1"/>
    <xf numFmtId="0" fontId="8" fillId="0" borderId="0" xfId="0" applyFont="1"/>
    <xf numFmtId="164" fontId="8" fillId="2" borderId="0" xfId="1" applyNumberFormat="1" applyFont="1" applyFill="1"/>
    <xf numFmtId="164" fontId="5" fillId="0" borderId="0" xfId="1" applyNumberFormat="1" applyFont="1" applyFill="1"/>
    <xf numFmtId="164" fontId="5" fillId="2" borderId="1" xfId="1" applyNumberFormat="1" applyFont="1" applyFill="1" applyBorder="1"/>
    <xf numFmtId="0" fontId="4" fillId="0" borderId="0" xfId="0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0" fontId="0" fillId="2" borderId="0" xfId="0" applyFill="1"/>
    <xf numFmtId="164" fontId="8" fillId="0" borderId="0" xfId="1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EDAD-D4CB-46E1-A172-EB8F7159BEC6}">
  <dimension ref="A1:F34"/>
  <sheetViews>
    <sheetView tabSelected="1" workbookViewId="0">
      <selection activeCell="F5" sqref="F5"/>
    </sheetView>
  </sheetViews>
  <sheetFormatPr baseColWidth="10" defaultRowHeight="14.5" x14ac:dyDescent="0.35"/>
  <cols>
    <col min="1" max="1" width="37" customWidth="1"/>
    <col min="2" max="2" width="11" bestFit="1" customWidth="1"/>
    <col min="3" max="3" width="11" customWidth="1"/>
    <col min="4" max="4" width="11" bestFit="1" customWidth="1"/>
    <col min="5" max="6" width="11" customWidth="1"/>
  </cols>
  <sheetData>
    <row r="1" spans="1:6" x14ac:dyDescent="0.35">
      <c r="A1" s="2" t="s">
        <v>0</v>
      </c>
    </row>
    <row r="3" spans="1:6" x14ac:dyDescent="0.35">
      <c r="A3" s="3" t="s">
        <v>23</v>
      </c>
    </row>
    <row r="4" spans="1:6" ht="24.5" x14ac:dyDescent="0.35">
      <c r="B4" s="5" t="s">
        <v>47</v>
      </c>
      <c r="C4" s="5" t="s">
        <v>48</v>
      </c>
      <c r="D4" s="16" t="s">
        <v>2</v>
      </c>
      <c r="E4" s="16" t="s">
        <v>3</v>
      </c>
      <c r="F4" s="16" t="s">
        <v>24</v>
      </c>
    </row>
    <row r="5" spans="1:6" x14ac:dyDescent="0.35">
      <c r="A5" s="3" t="s">
        <v>25</v>
      </c>
      <c r="B5" s="5"/>
      <c r="C5" s="5"/>
      <c r="D5" s="16"/>
      <c r="E5" s="16"/>
      <c r="F5" s="16"/>
    </row>
    <row r="6" spans="1:6" x14ac:dyDescent="0.35">
      <c r="A6" s="4" t="s">
        <v>26</v>
      </c>
      <c r="B6" s="9">
        <v>3827232</v>
      </c>
      <c r="C6" s="9">
        <v>1904000</v>
      </c>
      <c r="D6" s="14">
        <v>3916277</v>
      </c>
      <c r="E6" s="14">
        <v>723</v>
      </c>
      <c r="F6" s="14">
        <f>+D6+E6</f>
        <v>3917000</v>
      </c>
    </row>
    <row r="7" spans="1:6" x14ac:dyDescent="0.35">
      <c r="A7" s="4" t="s">
        <v>27</v>
      </c>
      <c r="B7" s="9">
        <v>3827232</v>
      </c>
      <c r="C7" s="9">
        <v>1904000</v>
      </c>
      <c r="D7" s="14">
        <v>3916277</v>
      </c>
      <c r="E7" s="14">
        <v>723</v>
      </c>
      <c r="F7" s="14">
        <f>+D7+E7</f>
        <v>3917000</v>
      </c>
    </row>
    <row r="8" spans="1:6" x14ac:dyDescent="0.35">
      <c r="A8" s="4" t="s">
        <v>28</v>
      </c>
      <c r="B8" s="9">
        <f>293934+77264</f>
        <v>371198</v>
      </c>
      <c r="C8" s="9"/>
      <c r="D8" s="14">
        <v>0</v>
      </c>
      <c r="E8" s="14">
        <v>200000</v>
      </c>
      <c r="F8" s="14">
        <f t="shared" ref="F8:F11" si="0">+D8+E8</f>
        <v>200000</v>
      </c>
    </row>
    <row r="9" spans="1:6" x14ac:dyDescent="0.35">
      <c r="A9" s="4" t="s">
        <v>29</v>
      </c>
      <c r="B9" s="9">
        <f>1865283+370504</f>
        <v>2235787</v>
      </c>
      <c r="C9" s="9">
        <v>3491450</v>
      </c>
      <c r="D9" s="14">
        <v>1990000</v>
      </c>
      <c r="E9" s="14"/>
      <c r="F9" s="14">
        <f t="shared" si="0"/>
        <v>1990000</v>
      </c>
    </row>
    <row r="10" spans="1:6" x14ac:dyDescent="0.35">
      <c r="A10" s="4" t="s">
        <v>30</v>
      </c>
      <c r="B10" s="9">
        <v>18001885</v>
      </c>
      <c r="C10" s="9">
        <v>18043550</v>
      </c>
      <c r="D10" s="14">
        <v>19115723</v>
      </c>
      <c r="E10" s="14">
        <v>277</v>
      </c>
      <c r="F10" s="14">
        <f t="shared" si="0"/>
        <v>19116000</v>
      </c>
    </row>
    <row r="11" spans="1:6" x14ac:dyDescent="0.35">
      <c r="A11" s="4" t="s">
        <v>31</v>
      </c>
      <c r="B11" s="9">
        <v>115670</v>
      </c>
      <c r="C11" s="9">
        <v>70000</v>
      </c>
      <c r="D11" s="14">
        <v>73000</v>
      </c>
      <c r="E11" s="14">
        <v>141000</v>
      </c>
      <c r="F11" s="14">
        <f t="shared" si="0"/>
        <v>214000</v>
      </c>
    </row>
    <row r="12" spans="1:6" x14ac:dyDescent="0.35">
      <c r="A12" s="3" t="s">
        <v>32</v>
      </c>
      <c r="B12" s="10">
        <f>SUM(B7:B11)</f>
        <v>24551772</v>
      </c>
      <c r="C12" s="10">
        <f>SUM(C7:C11)</f>
        <v>23509000</v>
      </c>
      <c r="D12" s="17">
        <f>SUM(D7:D11)</f>
        <v>25095000</v>
      </c>
      <c r="E12" s="17">
        <f>SUM(E7:E11)</f>
        <v>342000</v>
      </c>
      <c r="F12" s="17">
        <f>SUM(F7:F11)</f>
        <v>25437000</v>
      </c>
    </row>
    <row r="13" spans="1:6" x14ac:dyDescent="0.35">
      <c r="A13" s="4"/>
      <c r="B13" s="9"/>
      <c r="C13" s="9"/>
      <c r="D13" s="14"/>
      <c r="E13" s="14"/>
      <c r="F13" s="14"/>
    </row>
    <row r="14" spans="1:6" x14ac:dyDescent="0.35">
      <c r="A14" s="3" t="s">
        <v>33</v>
      </c>
      <c r="B14" s="9"/>
      <c r="C14" s="9"/>
      <c r="D14" s="14"/>
      <c r="E14" s="14"/>
      <c r="F14" s="14"/>
    </row>
    <row r="15" spans="1:6" x14ac:dyDescent="0.35">
      <c r="A15" s="4" t="s">
        <v>34</v>
      </c>
      <c r="B15" s="9">
        <v>14887059</v>
      </c>
      <c r="C15" s="9">
        <v>15000000</v>
      </c>
      <c r="D15" s="14">
        <v>16000000</v>
      </c>
      <c r="E15" s="14">
        <v>200000</v>
      </c>
      <c r="F15" s="14">
        <f>+D15+E15</f>
        <v>16200000</v>
      </c>
    </row>
    <row r="16" spans="1:6" x14ac:dyDescent="0.35">
      <c r="A16" s="4" t="s">
        <v>35</v>
      </c>
      <c r="B16" s="9">
        <v>8112361</v>
      </c>
      <c r="C16" s="9">
        <v>7300000</v>
      </c>
      <c r="D16" s="14">
        <v>7800000</v>
      </c>
      <c r="E16" s="14">
        <v>100000</v>
      </c>
      <c r="F16" s="14">
        <f t="shared" ref="F16:F18" si="1">+D16+E16</f>
        <v>7900000</v>
      </c>
    </row>
    <row r="17" spans="1:6" x14ac:dyDescent="0.35">
      <c r="A17" s="4" t="s">
        <v>36</v>
      </c>
      <c r="B17" s="9">
        <v>141679</v>
      </c>
      <c r="C17" s="9">
        <v>142000</v>
      </c>
      <c r="D17" s="14">
        <v>142000</v>
      </c>
      <c r="E17" s="14">
        <v>8000</v>
      </c>
      <c r="F17" s="14">
        <f t="shared" si="1"/>
        <v>150000</v>
      </c>
    </row>
    <row r="18" spans="1:6" x14ac:dyDescent="0.35">
      <c r="A18" s="4" t="s">
        <v>37</v>
      </c>
      <c r="B18" s="9">
        <v>1865283</v>
      </c>
      <c r="C18" s="9">
        <v>1904000</v>
      </c>
      <c r="D18" s="14">
        <v>1990000</v>
      </c>
      <c r="E18" s="14">
        <v>0</v>
      </c>
      <c r="F18" s="14">
        <f t="shared" si="1"/>
        <v>1990000</v>
      </c>
    </row>
    <row r="19" spans="1:6" x14ac:dyDescent="0.35">
      <c r="A19" s="3" t="s">
        <v>38</v>
      </c>
      <c r="B19" s="10">
        <f>SUM(B15:B18)</f>
        <v>25006382</v>
      </c>
      <c r="C19" s="10">
        <f>SUM(C15:C18)</f>
        <v>24346000</v>
      </c>
      <c r="D19" s="17">
        <f t="shared" ref="D19:F19" si="2">SUM(D15:D18)</f>
        <v>25932000</v>
      </c>
      <c r="E19" s="17">
        <f>SUM(E15:E18)</f>
        <v>308000</v>
      </c>
      <c r="F19" s="17">
        <f t="shared" si="2"/>
        <v>26240000</v>
      </c>
    </row>
    <row r="20" spans="1:6" x14ac:dyDescent="0.35">
      <c r="A20" s="4"/>
      <c r="B20" s="9"/>
      <c r="C20" s="9"/>
      <c r="D20" s="14"/>
      <c r="E20" s="14"/>
      <c r="F20" s="14"/>
    </row>
    <row r="21" spans="1:6" x14ac:dyDescent="0.35">
      <c r="A21" s="3" t="s">
        <v>51</v>
      </c>
      <c r="B21" s="10">
        <f>+B12-B19</f>
        <v>-454610</v>
      </c>
      <c r="C21" s="10">
        <f>+C12-C19</f>
        <v>-837000</v>
      </c>
      <c r="D21" s="17">
        <f>+D12-D19</f>
        <v>-837000</v>
      </c>
      <c r="E21" s="17">
        <f>+E12-E19</f>
        <v>34000</v>
      </c>
      <c r="F21" s="17">
        <f t="shared" ref="F21" si="3">+F12-F19</f>
        <v>-803000</v>
      </c>
    </row>
    <row r="22" spans="1:6" x14ac:dyDescent="0.35">
      <c r="A22" s="4"/>
      <c r="B22" s="9"/>
      <c r="C22" s="9"/>
      <c r="D22" s="14"/>
      <c r="E22" s="14"/>
      <c r="F22" s="14"/>
    </row>
    <row r="23" spans="1:6" x14ac:dyDescent="0.35">
      <c r="A23" s="3" t="s">
        <v>39</v>
      </c>
      <c r="B23" s="9"/>
      <c r="C23" s="9"/>
      <c r="D23" s="14"/>
      <c r="E23" s="14"/>
      <c r="F23" s="14"/>
    </row>
    <row r="24" spans="1:6" x14ac:dyDescent="0.35">
      <c r="A24" s="4" t="s">
        <v>40</v>
      </c>
      <c r="B24" s="9">
        <v>735502</v>
      </c>
      <c r="C24" s="9">
        <v>695000</v>
      </c>
      <c r="D24" s="14">
        <v>695000</v>
      </c>
      <c r="E24" s="14">
        <v>-42000</v>
      </c>
      <c r="F24" s="14">
        <f t="shared" ref="F24" si="4">+D24+E24</f>
        <v>653000</v>
      </c>
    </row>
    <row r="25" spans="1:6" x14ac:dyDescent="0.35">
      <c r="A25" s="4" t="s">
        <v>41</v>
      </c>
      <c r="B25" s="9">
        <v>2347</v>
      </c>
      <c r="C25" s="9"/>
      <c r="D25" s="14">
        <v>0</v>
      </c>
      <c r="E25" s="14"/>
      <c r="F25" s="14">
        <v>0</v>
      </c>
    </row>
    <row r="26" spans="1:6" x14ac:dyDescent="0.35">
      <c r="A26" s="4" t="s">
        <v>42</v>
      </c>
      <c r="B26" s="9">
        <f>+B17</f>
        <v>141679</v>
      </c>
      <c r="C26" s="9">
        <v>142000</v>
      </c>
      <c r="D26" s="14">
        <v>142000</v>
      </c>
      <c r="E26" s="14">
        <v>8000</v>
      </c>
      <c r="F26" s="14">
        <f>+D26+E26</f>
        <v>150000</v>
      </c>
    </row>
    <row r="27" spans="1:6" x14ac:dyDescent="0.35">
      <c r="A27" s="3" t="s">
        <v>50</v>
      </c>
      <c r="B27" s="10">
        <f>+B21+B24-B25+B26</f>
        <v>420224</v>
      </c>
      <c r="C27" s="10">
        <f>+C21+C24-C25+C26</f>
        <v>0</v>
      </c>
      <c r="D27" s="17">
        <f>+D21+D24-D25+D26</f>
        <v>0</v>
      </c>
      <c r="E27" s="17">
        <f>+E21+E24-E25+E26</f>
        <v>0</v>
      </c>
      <c r="F27" s="17">
        <f>+F21+F24-F25+F26</f>
        <v>0</v>
      </c>
    </row>
    <row r="28" spans="1:6" x14ac:dyDescent="0.35">
      <c r="A28" s="4"/>
      <c r="B28" s="9"/>
      <c r="C28" s="9"/>
      <c r="D28" s="14"/>
      <c r="E28" s="14"/>
      <c r="F28" s="14"/>
    </row>
    <row r="29" spans="1:6" x14ac:dyDescent="0.35">
      <c r="A29" s="3" t="s">
        <v>43</v>
      </c>
      <c r="B29" s="9"/>
      <c r="C29" s="9"/>
      <c r="D29" s="14"/>
      <c r="E29" s="14"/>
      <c r="F29" s="14"/>
    </row>
    <row r="30" spans="1:6" x14ac:dyDescent="0.35">
      <c r="A30" s="4" t="s">
        <v>44</v>
      </c>
      <c r="B30" s="9">
        <v>761300</v>
      </c>
      <c r="C30" s="9">
        <v>0</v>
      </c>
      <c r="D30" s="14">
        <v>1514000</v>
      </c>
      <c r="E30" s="14">
        <v>-1514000</v>
      </c>
      <c r="F30" s="14">
        <f t="shared" ref="F30:F33" si="5">+D30+E30</f>
        <v>0</v>
      </c>
    </row>
    <row r="31" spans="1:6" x14ac:dyDescent="0.35">
      <c r="A31" s="4" t="s">
        <v>45</v>
      </c>
      <c r="B31" s="9">
        <v>1870001</v>
      </c>
      <c r="C31" s="9">
        <v>1870001</v>
      </c>
      <c r="D31" s="14">
        <v>1514000</v>
      </c>
      <c r="E31" s="14">
        <f>665000+500000</f>
        <v>1165000</v>
      </c>
      <c r="F31" s="14">
        <f>+D31+E31</f>
        <v>2679000</v>
      </c>
    </row>
    <row r="32" spans="1:6" x14ac:dyDescent="0.35">
      <c r="A32" s="4" t="s">
        <v>46</v>
      </c>
      <c r="B32" s="9">
        <v>1528925</v>
      </c>
      <c r="C32" s="9">
        <v>1870001</v>
      </c>
      <c r="D32" s="14">
        <v>0</v>
      </c>
      <c r="E32" s="14">
        <f>2014000+665000</f>
        <v>2679000</v>
      </c>
      <c r="F32" s="14">
        <f>+D32+E32</f>
        <v>2679000</v>
      </c>
    </row>
    <row r="33" spans="1:6" x14ac:dyDescent="0.35">
      <c r="A33" s="4"/>
      <c r="B33" s="9"/>
      <c r="C33" s="9"/>
      <c r="D33" s="14"/>
      <c r="E33" s="14"/>
      <c r="F33" s="14">
        <f t="shared" si="5"/>
        <v>0</v>
      </c>
    </row>
    <row r="34" spans="1:6" x14ac:dyDescent="0.35">
      <c r="A34" s="3" t="s">
        <v>49</v>
      </c>
      <c r="B34" s="15">
        <f>+B27-B30+B31-B32</f>
        <v>0</v>
      </c>
      <c r="C34" s="15">
        <f>+C27-C30+C31-C32</f>
        <v>0</v>
      </c>
      <c r="D34" s="18">
        <f>+D31-D30-D32</f>
        <v>0</v>
      </c>
      <c r="E34" s="18">
        <f t="shared" ref="E34:F34" si="6">+E31-E30-E32</f>
        <v>0</v>
      </c>
      <c r="F34" s="18">
        <f t="shared" si="6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EFDD-0C4B-465D-8F0D-DB396616C136}">
  <dimension ref="A2:G31"/>
  <sheetViews>
    <sheetView workbookViewId="0"/>
  </sheetViews>
  <sheetFormatPr baseColWidth="10" defaultRowHeight="14.5" x14ac:dyDescent="0.35"/>
  <cols>
    <col min="2" max="2" width="36.453125" customWidth="1"/>
    <col min="3" max="7" width="11" customWidth="1"/>
  </cols>
  <sheetData>
    <row r="2" spans="1:7" ht="18.5" x14ac:dyDescent="0.45">
      <c r="B2" s="1" t="s">
        <v>0</v>
      </c>
    </row>
    <row r="3" spans="1:7" x14ac:dyDescent="0.35">
      <c r="B3" s="2"/>
    </row>
    <row r="4" spans="1:7" x14ac:dyDescent="0.35">
      <c r="B4" s="3" t="s">
        <v>1</v>
      </c>
      <c r="C4" s="4"/>
      <c r="D4" s="4"/>
      <c r="E4" s="4"/>
      <c r="F4" s="4"/>
      <c r="G4" s="4"/>
    </row>
    <row r="5" spans="1:7" ht="24.5" x14ac:dyDescent="0.35">
      <c r="B5" s="4"/>
      <c r="C5" s="5" t="s">
        <v>47</v>
      </c>
      <c r="D5" s="5" t="s">
        <v>48</v>
      </c>
      <c r="E5" s="16" t="s">
        <v>2</v>
      </c>
      <c r="F5" s="16" t="s">
        <v>3</v>
      </c>
      <c r="G5" s="16" t="s">
        <v>4</v>
      </c>
    </row>
    <row r="6" spans="1:7" x14ac:dyDescent="0.35">
      <c r="A6" s="6"/>
      <c r="B6" s="3" t="s">
        <v>5</v>
      </c>
      <c r="C6" s="7"/>
      <c r="D6" s="7"/>
      <c r="E6" s="4"/>
      <c r="F6" s="4"/>
      <c r="G6" s="4"/>
    </row>
    <row r="7" spans="1:7" x14ac:dyDescent="0.35">
      <c r="A7" s="4"/>
      <c r="B7" s="4" t="s">
        <v>6</v>
      </c>
      <c r="C7" s="9">
        <f>1757802-340538</f>
        <v>1417264</v>
      </c>
      <c r="D7" s="9">
        <f>2200000-440000</f>
        <v>1760000</v>
      </c>
      <c r="E7" s="14">
        <v>1500000</v>
      </c>
      <c r="F7" s="14">
        <f>665000+500000</f>
        <v>1165000</v>
      </c>
      <c r="G7" s="14">
        <f>+E7+F7</f>
        <v>2665000</v>
      </c>
    </row>
    <row r="8" spans="1:7" x14ac:dyDescent="0.35">
      <c r="A8" s="4"/>
      <c r="B8" s="4" t="s">
        <v>7</v>
      </c>
      <c r="C8" s="9">
        <v>15660</v>
      </c>
      <c r="D8" s="9">
        <v>14000</v>
      </c>
      <c r="E8" s="14">
        <v>14000</v>
      </c>
      <c r="F8" s="14"/>
      <c r="G8" s="14">
        <f t="shared" ref="G8:G9" si="0">+E8+F8</f>
        <v>14000</v>
      </c>
    </row>
    <row r="9" spans="1:7" x14ac:dyDescent="0.35">
      <c r="A9" s="4"/>
      <c r="B9" s="4" t="s">
        <v>8</v>
      </c>
      <c r="C9" s="9">
        <v>340538</v>
      </c>
      <c r="D9" s="9">
        <v>440000</v>
      </c>
      <c r="E9" s="14">
        <v>375000</v>
      </c>
      <c r="F9" s="14">
        <f>+F7*0.25</f>
        <v>291250</v>
      </c>
      <c r="G9" s="14">
        <f t="shared" si="0"/>
        <v>666250</v>
      </c>
    </row>
    <row r="10" spans="1:7" x14ac:dyDescent="0.35">
      <c r="A10" s="4"/>
      <c r="B10" s="3" t="s">
        <v>9</v>
      </c>
      <c r="C10" s="10">
        <f t="shared" ref="C10:G10" si="1">SUM(C7:C9)</f>
        <v>1773462</v>
      </c>
      <c r="D10" s="10">
        <f t="shared" si="1"/>
        <v>2214000</v>
      </c>
      <c r="E10" s="17">
        <f t="shared" si="1"/>
        <v>1889000</v>
      </c>
      <c r="F10" s="17">
        <f t="shared" si="1"/>
        <v>1456250</v>
      </c>
      <c r="G10" s="17">
        <f t="shared" si="1"/>
        <v>3345250</v>
      </c>
    </row>
    <row r="11" spans="1:7" x14ac:dyDescent="0.35">
      <c r="A11" s="4"/>
      <c r="B11" s="4"/>
      <c r="C11" s="9"/>
      <c r="D11" s="9"/>
      <c r="E11" s="14"/>
      <c r="F11" s="14"/>
      <c r="G11" s="14"/>
    </row>
    <row r="12" spans="1:7" x14ac:dyDescent="0.35">
      <c r="A12" s="4"/>
      <c r="B12" s="3" t="s">
        <v>10</v>
      </c>
      <c r="C12" s="7"/>
      <c r="D12" s="9"/>
      <c r="E12" s="14"/>
      <c r="F12" s="14"/>
      <c r="G12" s="14"/>
    </row>
    <row r="13" spans="1:7" x14ac:dyDescent="0.35">
      <c r="A13" s="4"/>
      <c r="B13" s="4" t="s">
        <v>11</v>
      </c>
      <c r="C13" s="9">
        <v>340538</v>
      </c>
      <c r="D13" s="9">
        <v>440000</v>
      </c>
      <c r="E13" s="14">
        <v>375000</v>
      </c>
      <c r="F13" s="14">
        <f>+F9</f>
        <v>291250</v>
      </c>
      <c r="G13" s="14">
        <f t="shared" ref="G13:G14" si="2">+E13+F13</f>
        <v>666250</v>
      </c>
    </row>
    <row r="14" spans="1:7" x14ac:dyDescent="0.35">
      <c r="A14" s="4"/>
      <c r="B14" s="4" t="s">
        <v>12</v>
      </c>
      <c r="C14" s="9">
        <v>1528925</v>
      </c>
      <c r="D14" s="9">
        <f>1870001-96001</f>
        <v>1774000</v>
      </c>
      <c r="E14" s="14">
        <v>1514000</v>
      </c>
      <c r="F14" s="14">
        <f>665000+500000</f>
        <v>1165000</v>
      </c>
      <c r="G14" s="14">
        <f t="shared" si="2"/>
        <v>2679000</v>
      </c>
    </row>
    <row r="15" spans="1:7" x14ac:dyDescent="0.35">
      <c r="A15" s="4"/>
      <c r="B15" s="4" t="s">
        <v>13</v>
      </c>
      <c r="C15" s="9">
        <v>-96001</v>
      </c>
      <c r="D15" s="9"/>
      <c r="E15" s="14"/>
      <c r="F15" s="14"/>
      <c r="G15" s="14"/>
    </row>
    <row r="16" spans="1:7" x14ac:dyDescent="0.35">
      <c r="A16" s="4"/>
      <c r="B16" s="3" t="s">
        <v>14</v>
      </c>
      <c r="C16" s="10">
        <f>SUM(C13:C15)</f>
        <v>1773462</v>
      </c>
      <c r="D16" s="10">
        <f t="shared" ref="D16:G16" si="3">SUM(D13:D15)</f>
        <v>2214000</v>
      </c>
      <c r="E16" s="17">
        <f t="shared" si="3"/>
        <v>1889000</v>
      </c>
      <c r="F16" s="17">
        <f t="shared" si="3"/>
        <v>1456250</v>
      </c>
      <c r="G16" s="17">
        <f t="shared" si="3"/>
        <v>3345250</v>
      </c>
    </row>
    <row r="17" spans="1:7" x14ac:dyDescent="0.35">
      <c r="B17" s="4"/>
      <c r="C17" s="9"/>
      <c r="D17" s="9"/>
      <c r="E17" s="14"/>
      <c r="F17" s="14"/>
      <c r="G17" s="14"/>
    </row>
    <row r="18" spans="1:7" x14ac:dyDescent="0.35">
      <c r="B18" s="3" t="s">
        <v>49</v>
      </c>
      <c r="C18" s="10">
        <f>+C10-C16</f>
        <v>0</v>
      </c>
      <c r="D18" s="10">
        <f t="shared" ref="D18:G18" si="4">+D10-D16</f>
        <v>0</v>
      </c>
      <c r="E18" s="17">
        <f t="shared" si="4"/>
        <v>0</v>
      </c>
      <c r="F18" s="17">
        <f t="shared" si="4"/>
        <v>0</v>
      </c>
      <c r="G18" s="17">
        <f t="shared" si="4"/>
        <v>0</v>
      </c>
    </row>
    <row r="19" spans="1:7" x14ac:dyDescent="0.35">
      <c r="B19" s="4"/>
      <c r="C19" s="9"/>
      <c r="D19" s="9"/>
      <c r="E19" s="14"/>
      <c r="F19" s="14"/>
      <c r="G19" s="14"/>
    </row>
    <row r="20" spans="1:7" x14ac:dyDescent="0.35">
      <c r="B20" s="4"/>
      <c r="C20" s="9"/>
      <c r="D20" s="9"/>
      <c r="E20" s="14"/>
      <c r="F20" s="14"/>
      <c r="G20" s="14"/>
    </row>
    <row r="21" spans="1:7" x14ac:dyDescent="0.35">
      <c r="B21" s="3" t="s">
        <v>15</v>
      </c>
      <c r="C21" s="9"/>
      <c r="D21" s="9"/>
      <c r="E21" s="14"/>
      <c r="F21" s="14"/>
      <c r="G21" s="14"/>
    </row>
    <row r="22" spans="1:7" x14ac:dyDescent="0.35">
      <c r="A22" s="11"/>
      <c r="B22" s="12" t="s">
        <v>7</v>
      </c>
      <c r="C22" s="13"/>
      <c r="D22" s="13">
        <v>14000</v>
      </c>
      <c r="E22" s="20">
        <v>14000</v>
      </c>
      <c r="F22" s="20"/>
      <c r="G22" s="20">
        <f>+E22+F22</f>
        <v>14000</v>
      </c>
    </row>
    <row r="23" spans="1:7" x14ac:dyDescent="0.35">
      <c r="B23" s="4" t="s">
        <v>16</v>
      </c>
      <c r="C23" s="19"/>
      <c r="D23" s="9">
        <v>900000</v>
      </c>
      <c r="E23" s="14"/>
      <c r="F23" s="14"/>
      <c r="G23" s="14"/>
    </row>
    <row r="24" spans="1:7" x14ac:dyDescent="0.35">
      <c r="B24" s="4" t="s">
        <v>17</v>
      </c>
      <c r="C24" s="9"/>
      <c r="D24" s="9">
        <v>600000</v>
      </c>
      <c r="E24" s="14"/>
      <c r="F24" s="14"/>
      <c r="G24" s="14"/>
    </row>
    <row r="25" spans="1:7" x14ac:dyDescent="0.35">
      <c r="B25" s="4" t="s">
        <v>18</v>
      </c>
      <c r="C25" s="9"/>
      <c r="D25" s="9">
        <v>60000</v>
      </c>
      <c r="E25" s="14"/>
      <c r="F25" s="14"/>
      <c r="G25" s="14"/>
    </row>
    <row r="26" spans="1:7" x14ac:dyDescent="0.35">
      <c r="B26" s="4" t="s">
        <v>19</v>
      </c>
      <c r="C26" s="9"/>
      <c r="D26" s="9">
        <v>200000</v>
      </c>
      <c r="E26" s="14"/>
      <c r="F26" s="14"/>
      <c r="G26" s="14"/>
    </row>
    <row r="27" spans="1:7" x14ac:dyDescent="0.35">
      <c r="B27" s="4" t="s">
        <v>17</v>
      </c>
      <c r="C27" s="9"/>
      <c r="D27" s="9"/>
      <c r="E27" s="14">
        <v>1200000</v>
      </c>
      <c r="F27" s="14">
        <v>665000</v>
      </c>
      <c r="G27" s="14">
        <f>+E27+F27</f>
        <v>1865000</v>
      </c>
    </row>
    <row r="28" spans="1:7" x14ac:dyDescent="0.35">
      <c r="B28" s="4" t="s">
        <v>20</v>
      </c>
      <c r="C28" s="9"/>
      <c r="D28" s="9"/>
      <c r="E28" s="14"/>
      <c r="F28" s="14"/>
      <c r="G28" s="14"/>
    </row>
    <row r="29" spans="1:7" x14ac:dyDescent="0.35">
      <c r="B29" s="4" t="s">
        <v>21</v>
      </c>
      <c r="C29" s="9"/>
      <c r="D29" s="9"/>
      <c r="E29" s="14">
        <v>300000</v>
      </c>
      <c r="F29" s="14">
        <v>500000</v>
      </c>
      <c r="G29" s="14">
        <f>+E29+F29</f>
        <v>800000</v>
      </c>
    </row>
    <row r="30" spans="1:7" x14ac:dyDescent="0.35">
      <c r="B30" s="3" t="s">
        <v>22</v>
      </c>
      <c r="C30" s="10">
        <f>SUM(C23:C29)</f>
        <v>0</v>
      </c>
      <c r="D30" s="10">
        <f>SUM(D22:D29)</f>
        <v>1774000</v>
      </c>
      <c r="E30" s="17">
        <f>SUM(E22:E29)</f>
        <v>1514000</v>
      </c>
      <c r="F30" s="17">
        <f>SUM(F22:F29)</f>
        <v>1165000</v>
      </c>
      <c r="G30" s="17">
        <f>SUM(G22:G29)</f>
        <v>2679000</v>
      </c>
    </row>
    <row r="31" spans="1:7" x14ac:dyDescent="0.35">
      <c r="C31" s="8"/>
      <c r="D31" s="8"/>
      <c r="E31" s="8"/>
      <c r="F31" s="8"/>
      <c r="G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Driftsbudsjett</vt:lpstr>
      <vt:lpstr>Investeringsbudsjett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Hansen</dc:creator>
  <cp:lastModifiedBy>Elisabeth Hansen</cp:lastModifiedBy>
  <dcterms:created xsi:type="dcterms:W3CDTF">2026-04-12T10:28:05Z</dcterms:created>
  <dcterms:modified xsi:type="dcterms:W3CDTF">2026-04-14T06:13:32Z</dcterms:modified>
</cp:coreProperties>
</file>